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E15F02ED-D75D-4A9E-B2CD-9D2260041B4D}" xr6:coauthVersionLast="36" xr6:coauthVersionMax="36" xr10:uidLastSave="{00000000-0000-0000-0000-000000000000}"/>
  <bookViews>
    <workbookView xWindow="0" yWindow="0" windowWidth="19200" windowHeight="6930" xr2:uid="{AD7AF809-F062-4FB1-BDD2-CDE3E105DB82}"/>
  </bookViews>
  <sheets>
    <sheet name="Pricing" sheetId="1" r:id="rId1"/>
    <sheet name="Hard Bundle Pricing Table " sheetId="2" r:id="rId2"/>
    <sheet name="Soft Bundle Pricing Table" sheetId="5" r:id="rId3"/>
    <sheet name="Sheet1" sheetId="6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6" l="1"/>
  <c r="H4" i="6"/>
  <c r="H5" i="6"/>
  <c r="H2" i="6"/>
  <c r="O7" i="1" l="1"/>
  <c r="O8" i="1"/>
  <c r="O9" i="1"/>
  <c r="O10" i="1"/>
  <c r="O11" i="1"/>
  <c r="O12" i="1"/>
  <c r="O13" i="1"/>
  <c r="O14" i="1"/>
  <c r="O15" i="1"/>
  <c r="O16" i="1"/>
  <c r="O17" i="1"/>
  <c r="O18" i="1"/>
  <c r="O6" i="1"/>
  <c r="N7" i="1"/>
  <c r="N8" i="1"/>
  <c r="N9" i="1"/>
  <c r="N10" i="1"/>
  <c r="N11" i="1"/>
  <c r="N12" i="1"/>
  <c r="N13" i="1"/>
  <c r="N14" i="1"/>
  <c r="N15" i="1"/>
  <c r="N16" i="1"/>
  <c r="N17" i="1"/>
  <c r="N18" i="1"/>
  <c r="N6" i="1"/>
  <c r="R14" i="5"/>
  <c r="R15" i="5"/>
  <c r="R16" i="5"/>
  <c r="R13" i="5"/>
  <c r="U14" i="2"/>
  <c r="U15" i="2"/>
  <c r="U16" i="2"/>
  <c r="U13" i="2"/>
  <c r="T14" i="2"/>
  <c r="T15" i="2"/>
  <c r="T16" i="2"/>
  <c r="T13" i="2"/>
  <c r="D6" i="2"/>
  <c r="M16" i="5" l="1"/>
  <c r="J16" i="5"/>
  <c r="K16" i="5" s="1"/>
  <c r="G16" i="5"/>
  <c r="N15" i="5"/>
  <c r="M15" i="5"/>
  <c r="K15" i="5"/>
  <c r="J15" i="5"/>
  <c r="G15" i="5"/>
  <c r="J14" i="5"/>
  <c r="N14" i="5" s="1"/>
  <c r="G14" i="5"/>
  <c r="J13" i="5"/>
  <c r="K13" i="5" s="1"/>
  <c r="G13" i="5"/>
  <c r="D4" i="5"/>
  <c r="D5" i="5" s="1"/>
  <c r="D6" i="5" s="1"/>
  <c r="M14" i="2"/>
  <c r="M15" i="2"/>
  <c r="M16" i="2"/>
  <c r="M13" i="2"/>
  <c r="D5" i="2"/>
  <c r="J13" i="2"/>
  <c r="O13" i="2"/>
  <c r="K14" i="5" l="1"/>
  <c r="N16" i="5"/>
  <c r="M14" i="5"/>
  <c r="M13" i="5"/>
  <c r="N13" i="5"/>
  <c r="G15" i="2"/>
  <c r="G13" i="2"/>
  <c r="D4" i="2"/>
  <c r="G16" i="2" l="1"/>
  <c r="O15" i="2"/>
  <c r="P15" i="2" s="1"/>
  <c r="P13" i="2"/>
  <c r="G14" i="2"/>
  <c r="O16" i="2" l="1"/>
  <c r="P16" i="2" s="1"/>
  <c r="O14" i="2"/>
  <c r="P14" i="2" s="1"/>
  <c r="E7" i="1" l="1"/>
  <c r="F7" i="1" s="1"/>
  <c r="E8" i="1"/>
  <c r="F8" i="1" s="1"/>
  <c r="E9" i="1"/>
  <c r="F9" i="1" s="1"/>
  <c r="E10" i="1"/>
  <c r="F10" i="1" s="1"/>
  <c r="E11" i="1"/>
  <c r="F11" i="1" s="1"/>
  <c r="E12" i="1"/>
  <c r="F12" i="1" s="1"/>
  <c r="E13" i="1"/>
  <c r="F13" i="1" s="1"/>
  <c r="E14" i="1"/>
  <c r="F14" i="1" s="1"/>
  <c r="E15" i="1"/>
  <c r="F15" i="1" s="1"/>
  <c r="E16" i="1"/>
  <c r="F16" i="1" s="1"/>
  <c r="E17" i="1"/>
  <c r="F17" i="1" s="1"/>
  <c r="E18" i="1"/>
  <c r="F18" i="1" s="1"/>
  <c r="E6" i="1"/>
  <c r="F6" i="1" s="1"/>
  <c r="G12" i="1" l="1"/>
  <c r="J12" i="1" s="1"/>
  <c r="I12" i="1"/>
  <c r="I7" i="1"/>
  <c r="G7" i="1"/>
  <c r="J7" i="1" s="1"/>
  <c r="I6" i="1"/>
  <c r="G6" i="1"/>
  <c r="J6" i="1" s="1"/>
  <c r="I18" i="1"/>
  <c r="G18" i="1"/>
  <c r="J18" i="1" s="1"/>
  <c r="I10" i="1"/>
  <c r="G10" i="1"/>
  <c r="J10" i="1" s="1"/>
  <c r="I9" i="1"/>
  <c r="G9" i="1"/>
  <c r="J9" i="1" s="1"/>
  <c r="I11" i="1"/>
  <c r="G11" i="1"/>
  <c r="J11" i="1" s="1"/>
  <c r="I8" i="1"/>
  <c r="G8" i="1"/>
  <c r="J8" i="1" s="1"/>
  <c r="I17" i="1"/>
  <c r="J16" i="2" s="1"/>
  <c r="G17" i="1"/>
  <c r="J17" i="1" s="1"/>
  <c r="I16" i="1"/>
  <c r="G16" i="1"/>
  <c r="J16" i="1" s="1"/>
  <c r="I14" i="1"/>
  <c r="G14" i="1"/>
  <c r="J14" i="1" s="1"/>
  <c r="I13" i="1"/>
  <c r="G13" i="1"/>
  <c r="J13" i="1" s="1"/>
  <c r="I15" i="1"/>
  <c r="G15" i="1"/>
  <c r="J15" i="1" s="1"/>
  <c r="K13" i="2" l="1"/>
  <c r="N13" i="2"/>
  <c r="J14" i="2"/>
  <c r="J15" i="2"/>
  <c r="K16" i="2"/>
  <c r="N16" i="2"/>
  <c r="N15" i="2" l="1"/>
  <c r="K15" i="2"/>
  <c r="K14" i="2"/>
  <c r="N14" i="2"/>
  <c r="S13" i="5"/>
  <c r="S14" i="5" s="1"/>
  <c r="S15" i="5" l="1"/>
  <c r="S16" i="5"/>
</calcChain>
</file>

<file path=xl/sharedStrings.xml><?xml version="1.0" encoding="utf-8"?>
<sst xmlns="http://schemas.openxmlformats.org/spreadsheetml/2006/main" count="168" uniqueCount="69">
  <si>
    <t>Kaspersky Safe Kids</t>
  </si>
  <si>
    <t>Kaspersky Password Manager</t>
  </si>
  <si>
    <t xml:space="preserve">Kaspersky Standard </t>
  </si>
  <si>
    <t>Lic for 1 Device</t>
  </si>
  <si>
    <t>Lic for 3 Devices</t>
  </si>
  <si>
    <t>Lic for 5 Devices</t>
  </si>
  <si>
    <t xml:space="preserve">Kaspersky Plus </t>
  </si>
  <si>
    <t>Kaspersky Premium</t>
  </si>
  <si>
    <t>Lic for 10 Devices</t>
  </si>
  <si>
    <t>Discount</t>
  </si>
  <si>
    <r>
      <t xml:space="preserve">Price List, </t>
    </r>
    <r>
      <rPr>
        <b/>
        <sz val="11"/>
        <color theme="1"/>
        <rFont val="Calibri"/>
        <family val="2"/>
        <charset val="204"/>
        <scheme val="minor"/>
      </rPr>
      <t>ZAR</t>
    </r>
  </si>
  <si>
    <t>Special Discount</t>
  </si>
  <si>
    <t>Kaspersky Secure Conection, 5 dev</t>
  </si>
  <si>
    <r>
      <t xml:space="preserve">MSRP Prices, 1Y, </t>
    </r>
    <r>
      <rPr>
        <b/>
        <sz val="11"/>
        <color theme="1"/>
        <rFont val="Calibri"/>
        <family val="2"/>
        <charset val="204"/>
        <scheme val="minor"/>
      </rPr>
      <t>KES</t>
    </r>
  </si>
  <si>
    <r>
      <t xml:space="preserve">Recommended End User Price, 1 Month, </t>
    </r>
    <r>
      <rPr>
        <b/>
        <sz val="11"/>
        <color theme="1"/>
        <rFont val="Calibri"/>
        <family val="2"/>
        <charset val="204"/>
        <scheme val="minor"/>
      </rPr>
      <t>KES</t>
    </r>
    <r>
      <rPr>
        <sz val="11"/>
        <color theme="1"/>
        <rFont val="Calibri"/>
        <family val="2"/>
        <charset val="204"/>
        <scheme val="minor"/>
      </rPr>
      <t>, 
VAT excl</t>
    </r>
  </si>
  <si>
    <r>
      <t xml:space="preserve">Price List, </t>
    </r>
    <r>
      <rPr>
        <b/>
        <sz val="11"/>
        <color theme="1"/>
        <rFont val="Calibri"/>
        <family val="2"/>
        <charset val="204"/>
        <scheme val="minor"/>
      </rPr>
      <t>KES</t>
    </r>
  </si>
  <si>
    <t xml:space="preserve">Exchange Rate, 1 ZAR = </t>
  </si>
  <si>
    <t xml:space="preserve">Pricing Table </t>
  </si>
  <si>
    <t xml:space="preserve">Hard Bundle logic: </t>
  </si>
  <si>
    <t xml:space="preserve">  Weighted Tarrif Price</t>
  </si>
  <si>
    <t xml:space="preserve">  Suggested KL Product price (USD)</t>
  </si>
  <si>
    <t>Type of Broadband</t>
  </si>
  <si>
    <t xml:space="preserve">Data </t>
  </si>
  <si>
    <t>Bandwidth</t>
  </si>
  <si>
    <t>Validity</t>
  </si>
  <si>
    <t>Subscription Price (USD)</t>
  </si>
  <si>
    <t>Split by Tariff</t>
  </si>
  <si>
    <t>Kaspersky Product Added</t>
  </si>
  <si>
    <t>Kaspersky MSRP Subscription Price (USD)</t>
  </si>
  <si>
    <t>Suggested Hard Bundle  Subscription Price (USD)</t>
  </si>
  <si>
    <t>Fibre</t>
  </si>
  <si>
    <t>Unlimited Data</t>
  </si>
  <si>
    <t>30 Days</t>
  </si>
  <si>
    <t>LP</t>
  </si>
  <si>
    <t>Standard 3 Device</t>
  </si>
  <si>
    <t>Plus 5 Device</t>
  </si>
  <si>
    <t xml:space="preserve">Soft Bundle logic: </t>
  </si>
  <si>
    <t>8Mbps</t>
  </si>
  <si>
    <t>13Mbps</t>
  </si>
  <si>
    <t>18Mbps</t>
  </si>
  <si>
    <t>30Mbps</t>
  </si>
  <si>
    <t>LP on gwijinet.com</t>
  </si>
  <si>
    <t>Subscription Price (Ksh)</t>
  </si>
  <si>
    <t>Kaspersky GWIJI Subscription Price (USD)</t>
  </si>
  <si>
    <t xml:space="preserve">  Suggested KL Product price (KES)</t>
  </si>
  <si>
    <t xml:space="preserve">  KL to GWIJI Broadband Differential % Low Value</t>
  </si>
  <si>
    <t xml:space="preserve">  KL to GWIJI Broadband Differential % High Value</t>
  </si>
  <si>
    <t xml:space="preserve">KES to USD </t>
  </si>
  <si>
    <t>USD to KES</t>
  </si>
  <si>
    <t>Kaspersky MSRP Subscription Price (Ksh)</t>
  </si>
  <si>
    <t>Kaspersky GWIJI Subscription Price (Ksh)</t>
  </si>
  <si>
    <t>% Discount given to Gwiji</t>
  </si>
  <si>
    <t>Suggested Hard Bundle  Subscription Price (Ksh)</t>
  </si>
  <si>
    <t>MSRP Prices, 1Y, USD</t>
  </si>
  <si>
    <t xml:space="preserve">Exchange Rate, 1 USD = </t>
  </si>
  <si>
    <t>Recommended End User Price, 1 Month, USD, 
VAT excl</t>
  </si>
  <si>
    <t>Plus 5 Device + SafeKids</t>
  </si>
  <si>
    <t>Premium 5 Device + SafeKids</t>
  </si>
  <si>
    <t xml:space="preserve">GWIJI &amp; Kaspersky Hard Bundle </t>
  </si>
  <si>
    <t>- GWIJI recieves an exclusive average discount of 56% versus Kaspersky MSRP</t>
  </si>
  <si>
    <t>- Kaspersky Premium 5 Devices and SafeKids is paired with the 30Mbps monthly tariff to incentivise users into highest monthly spend</t>
  </si>
  <si>
    <t>- GWIJI recieves an average discount of 20% versus Kaspersky MSRP</t>
  </si>
  <si>
    <t>BenOlives Share</t>
  </si>
  <si>
    <t>KL Share</t>
  </si>
  <si>
    <t>Prices Due to KL, VAT excluded, (Ksh)</t>
  </si>
  <si>
    <t>Prices Due to KL, VAT ecluded, (USD)</t>
  </si>
  <si>
    <r>
      <t>Prices Due to KL, VAT excluded, (</t>
    </r>
    <r>
      <rPr>
        <b/>
        <sz val="11"/>
        <color rgb="FF212529"/>
        <rFont val="Calibri"/>
        <family val="2"/>
        <charset val="204"/>
        <scheme val="minor"/>
      </rPr>
      <t>Ksh</t>
    </r>
    <r>
      <rPr>
        <sz val="11"/>
        <color rgb="FF212529"/>
        <rFont val="Calibri"/>
        <family val="2"/>
        <charset val="204"/>
        <scheme val="minor"/>
      </rPr>
      <t>)</t>
    </r>
  </si>
  <si>
    <r>
      <t>Prices Due to KL, VAT ecluded, (</t>
    </r>
    <r>
      <rPr>
        <b/>
        <sz val="11"/>
        <color rgb="FF212529"/>
        <rFont val="Calibri"/>
        <family val="2"/>
        <charset val="204"/>
        <scheme val="minor"/>
      </rPr>
      <t>USD</t>
    </r>
    <r>
      <rPr>
        <sz val="11"/>
        <color rgb="FF212529"/>
        <rFont val="Calibri"/>
        <family val="2"/>
        <charset val="204"/>
        <scheme val="minor"/>
      </rPr>
      <t>)</t>
    </r>
  </si>
  <si>
    <t>Kaspersky GWIJI Monthly Subscription Price (Ksh)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</si>
</sst>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-* #,##0.00\ _₽_-;\-* #,##0.00\ _₽_-;_-* &quot;-&quot;??\ _₽_-;_-@_-"/>
    <numFmt numFmtId="165" formatCode="0.0%"/>
    <numFmt numFmtId="166" formatCode="#,##0.00\ [$KES]"/>
    <numFmt numFmtId="167" formatCode="#,##0\ [$NGN]"/>
    <numFmt numFmtId="168" formatCode="#,##0.00\ [$USD]"/>
    <numFmt numFmtId="169" formatCode="_-[$$-409]* #,##0.0_ ;_-[$$-409]* \-#,##0.0\ ;_-[$$-409]* &quot;-&quot;??_ ;_-@_ "/>
    <numFmt numFmtId="170" formatCode="_(* #,##0_);_(* \(#,##0\);_(* &quot;-&quot;??_);_(@_)"/>
    <numFmt numFmtId="171" formatCode="_-[$$-409]* #,##0.00_ ;_-[$$-409]* \-#,##0.00\ ;_-[$$-409]* &quot;-&quot;??_ ;_-@_ 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8"/>
      <color rgb="FF212529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21252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FF0000"/>
      <name val="Calibri"/>
      <family val="2"/>
      <scheme val="minor"/>
    </font>
    <font>
      <u/>
      <sz val="8"/>
      <color theme="10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b/>
      <sz val="11"/>
      <color rgb="FF212529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4" tint="0.3999755851924192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4" fillId="0" borderId="0" applyNumberForma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92">
    <xf numFmtId="0" fontId="0" fillId="0" borderId="0" xfId="0"/>
    <xf numFmtId="2" fontId="0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/>
    <xf numFmtId="0" fontId="0" fillId="0" borderId="2" xfId="0" applyFont="1" applyFill="1" applyBorder="1"/>
    <xf numFmtId="0" fontId="2" fillId="0" borderId="3" xfId="0" applyFont="1" applyFill="1" applyBorder="1"/>
    <xf numFmtId="0" fontId="0" fillId="0" borderId="3" xfId="0" applyFont="1" applyFill="1" applyBorder="1"/>
    <xf numFmtId="0" fontId="2" fillId="0" borderId="5" xfId="0" applyFont="1" applyFill="1" applyBorder="1"/>
    <xf numFmtId="0" fontId="0" fillId="0" borderId="5" xfId="0" applyFont="1" applyFill="1" applyBorder="1"/>
    <xf numFmtId="0" fontId="2" fillId="0" borderId="1" xfId="0" applyFont="1" applyFill="1" applyBorder="1"/>
    <xf numFmtId="0" fontId="0" fillId="0" borderId="1" xfId="0" applyFont="1" applyFill="1" applyBorder="1"/>
    <xf numFmtId="0" fontId="2" fillId="0" borderId="4" xfId="0" applyFont="1" applyFill="1" applyBorder="1"/>
    <xf numFmtId="0" fontId="0" fillId="0" borderId="4" xfId="0" applyFont="1" applyFill="1" applyBorder="1"/>
    <xf numFmtId="2" fontId="0" fillId="0" borderId="2" xfId="0" applyNumberFormat="1" applyFont="1" applyFill="1" applyBorder="1"/>
    <xf numFmtId="2" fontId="0" fillId="0" borderId="1" xfId="0" applyNumberFormat="1" applyFont="1" applyFill="1" applyBorder="1"/>
    <xf numFmtId="2" fontId="0" fillId="0" borderId="5" xfId="0" applyNumberFormat="1" applyFont="1" applyFill="1" applyBorder="1"/>
    <xf numFmtId="0" fontId="0" fillId="0" borderId="6" xfId="0" applyFont="1" applyFill="1" applyBorder="1"/>
    <xf numFmtId="2" fontId="0" fillId="0" borderId="6" xfId="0" applyNumberFormat="1" applyFont="1" applyFill="1" applyBorder="1"/>
    <xf numFmtId="0" fontId="0" fillId="0" borderId="7" xfId="0" applyFont="1" applyFill="1" applyBorder="1"/>
    <xf numFmtId="2" fontId="0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/>
    <xf numFmtId="0" fontId="2" fillId="0" borderId="8" xfId="0" applyFont="1" applyFill="1" applyBorder="1"/>
    <xf numFmtId="0" fontId="0" fillId="3" borderId="0" xfId="0" applyFill="1"/>
    <xf numFmtId="9" fontId="0" fillId="0" borderId="2" xfId="1" applyFont="1" applyFill="1" applyBorder="1"/>
    <xf numFmtId="9" fontId="0" fillId="0" borderId="6" xfId="1" applyFont="1" applyFill="1" applyBorder="1"/>
    <xf numFmtId="9" fontId="0" fillId="0" borderId="5" xfId="1" applyFont="1" applyFill="1" applyBorder="1"/>
    <xf numFmtId="9" fontId="0" fillId="0" borderId="1" xfId="1" applyFont="1" applyFill="1" applyBorder="1"/>
    <xf numFmtId="0" fontId="2" fillId="0" borderId="13" xfId="0" applyFont="1" applyFill="1" applyBorder="1"/>
    <xf numFmtId="0" fontId="0" fillId="0" borderId="13" xfId="0" applyFont="1" applyFill="1" applyBorder="1"/>
    <xf numFmtId="0" fontId="0" fillId="0" borderId="7" xfId="0" applyBorder="1"/>
    <xf numFmtId="0" fontId="0" fillId="0" borderId="14" xfId="0" applyBorder="1"/>
    <xf numFmtId="0" fontId="0" fillId="0" borderId="15" xfId="0" applyBorder="1"/>
    <xf numFmtId="9" fontId="0" fillId="2" borderId="1" xfId="1" applyNumberFormat="1" applyFont="1" applyFill="1" applyBorder="1"/>
    <xf numFmtId="0" fontId="5" fillId="0" borderId="0" xfId="3" applyFont="1"/>
    <xf numFmtId="0" fontId="6" fillId="0" borderId="0" xfId="3" applyFont="1"/>
    <xf numFmtId="0" fontId="6" fillId="0" borderId="0" xfId="3" applyFont="1" applyAlignment="1">
      <alignment horizontal="center"/>
    </xf>
    <xf numFmtId="0" fontId="7" fillId="0" borderId="0" xfId="3" applyFont="1" applyAlignment="1">
      <alignment horizontal="left"/>
    </xf>
    <xf numFmtId="0" fontId="8" fillId="0" borderId="0" xfId="3" applyFont="1" applyAlignment="1">
      <alignment horizontal="left"/>
    </xf>
    <xf numFmtId="0" fontId="8" fillId="0" borderId="0" xfId="3" quotePrefix="1" applyFont="1"/>
    <xf numFmtId="167" fontId="8" fillId="0" borderId="0" xfId="3" applyNumberFormat="1" applyFont="1" applyAlignment="1">
      <alignment horizontal="left"/>
    </xf>
    <xf numFmtId="168" fontId="8" fillId="0" borderId="0" xfId="3" applyNumberFormat="1" applyFont="1" applyAlignment="1">
      <alignment horizontal="left" vertical="center"/>
    </xf>
    <xf numFmtId="9" fontId="8" fillId="0" borderId="0" xfId="3" applyNumberFormat="1" applyFont="1" applyAlignment="1">
      <alignment horizontal="left" vertical="center"/>
    </xf>
    <xf numFmtId="165" fontId="8" fillId="0" borderId="0" xfId="3" applyNumberFormat="1" applyFont="1" applyAlignment="1">
      <alignment horizontal="left" vertical="center"/>
    </xf>
    <xf numFmtId="0" fontId="8" fillId="0" borderId="0" xfId="3" applyFont="1"/>
    <xf numFmtId="0" fontId="9" fillId="0" borderId="0" xfId="3" applyFont="1" applyBorder="1" applyAlignment="1">
      <alignment horizontal="left"/>
    </xf>
    <xf numFmtId="0" fontId="6" fillId="0" borderId="16" xfId="3" applyFont="1" applyBorder="1" applyAlignment="1">
      <alignment horizontal="center"/>
    </xf>
    <xf numFmtId="0" fontId="6" fillId="0" borderId="0" xfId="3" applyFont="1" applyBorder="1" applyAlignment="1">
      <alignment horizontal="center"/>
    </xf>
    <xf numFmtId="0" fontId="10" fillId="3" borderId="17" xfId="3" applyFont="1" applyFill="1" applyBorder="1" applyAlignment="1">
      <alignment horizontal="center" vertical="center" wrapText="1" readingOrder="1"/>
    </xf>
    <xf numFmtId="0" fontId="10" fillId="3" borderId="18" xfId="3" applyFont="1" applyFill="1" applyBorder="1" applyAlignment="1">
      <alignment horizontal="center" vertical="center" wrapText="1" readingOrder="1"/>
    </xf>
    <xf numFmtId="0" fontId="10" fillId="4" borderId="18" xfId="3" applyFont="1" applyFill="1" applyBorder="1" applyAlignment="1">
      <alignment horizontal="center" vertical="center" wrapText="1" readingOrder="1"/>
    </xf>
    <xf numFmtId="0" fontId="10" fillId="4" borderId="17" xfId="3" applyFont="1" applyFill="1" applyBorder="1" applyAlignment="1">
      <alignment horizontal="center" vertical="center" wrapText="1" readingOrder="1"/>
    </xf>
    <xf numFmtId="0" fontId="11" fillId="5" borderId="17" xfId="3" applyFont="1" applyFill="1" applyBorder="1" applyAlignment="1">
      <alignment horizontal="center" vertical="center" wrapText="1" readingOrder="1"/>
    </xf>
    <xf numFmtId="0" fontId="12" fillId="0" borderId="0" xfId="3" applyFont="1"/>
    <xf numFmtId="0" fontId="10" fillId="0" borderId="19" xfId="3" applyFont="1" applyBorder="1" applyAlignment="1">
      <alignment horizontal="center" vertical="center" wrapText="1" readingOrder="1"/>
    </xf>
    <xf numFmtId="0" fontId="13" fillId="0" borderId="19" xfId="3" applyFont="1" applyBorder="1" applyAlignment="1">
      <alignment horizontal="center" vertical="center" wrapText="1" readingOrder="1"/>
    </xf>
    <xf numFmtId="3" fontId="15" fillId="0" borderId="19" xfId="3" applyNumberFormat="1" applyFont="1" applyBorder="1" applyAlignment="1">
      <alignment horizontal="center" vertical="center" wrapText="1" readingOrder="1"/>
    </xf>
    <xf numFmtId="169" fontId="13" fillId="0" borderId="19" xfId="3" applyNumberFormat="1" applyFont="1" applyBorder="1" applyAlignment="1">
      <alignment horizontal="center" vertical="center" wrapText="1" readingOrder="1"/>
    </xf>
    <xf numFmtId="9" fontId="12" fillId="3" borderId="19" xfId="5" applyFont="1" applyFill="1" applyBorder="1" applyAlignment="1">
      <alignment horizontal="center" vertical="center"/>
    </xf>
    <xf numFmtId="169" fontId="13" fillId="0" borderId="20" xfId="3" applyNumberFormat="1" applyFont="1" applyBorder="1" applyAlignment="1">
      <alignment horizontal="center" vertical="center" wrapText="1" readingOrder="1"/>
    </xf>
    <xf numFmtId="170" fontId="15" fillId="0" borderId="19" xfId="6" applyNumberFormat="1" applyFont="1" applyBorder="1" applyAlignment="1">
      <alignment horizontal="center" vertical="center"/>
    </xf>
    <xf numFmtId="171" fontId="13" fillId="0" borderId="19" xfId="3" applyNumberFormat="1" applyFont="1" applyBorder="1" applyAlignment="1">
      <alignment horizontal="center" vertical="center" wrapText="1" readingOrder="1"/>
    </xf>
    <xf numFmtId="9" fontId="13" fillId="0" borderId="19" xfId="5" applyFont="1" applyBorder="1" applyAlignment="1">
      <alignment horizontal="center" vertical="center" wrapText="1" readingOrder="1"/>
    </xf>
    <xf numFmtId="3" fontId="10" fillId="0" borderId="19" xfId="3" applyNumberFormat="1" applyFont="1" applyBorder="1" applyAlignment="1">
      <alignment horizontal="center" vertical="center" wrapText="1" readingOrder="1"/>
    </xf>
    <xf numFmtId="0" fontId="10" fillId="0" borderId="21" xfId="3" applyFont="1" applyBorder="1" applyAlignment="1">
      <alignment horizontal="center" vertical="center" wrapText="1" readingOrder="1"/>
    </xf>
    <xf numFmtId="0" fontId="13" fillId="0" borderId="21" xfId="3" applyFont="1" applyBorder="1" applyAlignment="1">
      <alignment horizontal="center" vertical="center" wrapText="1" readingOrder="1"/>
    </xf>
    <xf numFmtId="3" fontId="15" fillId="0" borderId="21" xfId="3" applyNumberFormat="1" applyFont="1" applyBorder="1" applyAlignment="1">
      <alignment horizontal="center" vertical="center" wrapText="1" readingOrder="1"/>
    </xf>
    <xf numFmtId="169" fontId="13" fillId="0" borderId="21" xfId="3" applyNumberFormat="1" applyFont="1" applyBorder="1" applyAlignment="1">
      <alignment horizontal="center" vertical="center" wrapText="1" readingOrder="1"/>
    </xf>
    <xf numFmtId="9" fontId="12" fillId="3" borderId="21" xfId="5" applyFont="1" applyFill="1" applyBorder="1" applyAlignment="1">
      <alignment horizontal="center" vertical="center"/>
    </xf>
    <xf numFmtId="169" fontId="13" fillId="0" borderId="22" xfId="3" applyNumberFormat="1" applyFont="1" applyBorder="1" applyAlignment="1">
      <alignment horizontal="center" vertical="center" wrapText="1" readingOrder="1"/>
    </xf>
    <xf numFmtId="9" fontId="13" fillId="0" borderId="21" xfId="5" applyFont="1" applyBorder="1" applyAlignment="1">
      <alignment horizontal="center" vertical="center" wrapText="1" readingOrder="1"/>
    </xf>
    <xf numFmtId="3" fontId="10" fillId="0" borderId="21" xfId="3" applyNumberFormat="1" applyFont="1" applyBorder="1" applyAlignment="1">
      <alignment horizontal="center" vertical="center" wrapText="1" readingOrder="1"/>
    </xf>
    <xf numFmtId="0" fontId="16" fillId="0" borderId="19" xfId="2" applyFont="1" applyBorder="1" applyAlignment="1">
      <alignment horizontal="center" vertical="center" wrapText="1" readingOrder="1"/>
    </xf>
    <xf numFmtId="166" fontId="8" fillId="0" borderId="0" xfId="3" applyNumberFormat="1" applyFont="1" applyAlignment="1">
      <alignment horizontal="left"/>
    </xf>
    <xf numFmtId="4" fontId="8" fillId="0" borderId="0" xfId="3" applyNumberFormat="1" applyFont="1" applyAlignment="1">
      <alignment horizontal="left"/>
    </xf>
    <xf numFmtId="0" fontId="0" fillId="0" borderId="5" xfId="0" applyBorder="1" applyAlignment="1">
      <alignment vertical="center"/>
    </xf>
    <xf numFmtId="0" fontId="0" fillId="0" borderId="9" xfId="0" applyBorder="1"/>
    <xf numFmtId="166" fontId="0" fillId="0" borderId="10" xfId="0" applyNumberFormat="1" applyBorder="1"/>
    <xf numFmtId="0" fontId="0" fillId="0" borderId="11" xfId="0" applyBorder="1"/>
    <xf numFmtId="166" fontId="0" fillId="0" borderId="12" xfId="0" applyNumberFormat="1" applyBorder="1"/>
    <xf numFmtId="43" fontId="12" fillId="0" borderId="0" xfId="1" applyNumberFormat="1" applyFont="1"/>
    <xf numFmtId="9" fontId="13" fillId="0" borderId="19" xfId="5" applyNumberFormat="1" applyFont="1" applyBorder="1" applyAlignment="1">
      <alignment horizontal="center" vertical="center" wrapText="1" readingOrder="1"/>
    </xf>
    <xf numFmtId="9" fontId="13" fillId="0" borderId="21" xfId="5" applyNumberFormat="1" applyFont="1" applyBorder="1" applyAlignment="1">
      <alignment horizontal="center" vertical="center" wrapText="1" readingOrder="1"/>
    </xf>
    <xf numFmtId="0" fontId="10" fillId="3" borderId="5" xfId="3" applyFont="1" applyFill="1" applyBorder="1" applyAlignment="1">
      <alignment horizontal="center" vertical="center" wrapText="1" readingOrder="1"/>
    </xf>
    <xf numFmtId="43" fontId="12" fillId="0" borderId="5" xfId="3" applyNumberFormat="1" applyFont="1" applyBorder="1"/>
    <xf numFmtId="164" fontId="12" fillId="0" borderId="5" xfId="3" applyNumberFormat="1" applyFont="1" applyBorder="1"/>
    <xf numFmtId="0" fontId="17" fillId="3" borderId="5" xfId="3" applyFont="1" applyFill="1" applyBorder="1" applyAlignment="1">
      <alignment horizontal="center" vertical="center" wrapText="1" readingOrder="1"/>
    </xf>
    <xf numFmtId="164" fontId="0" fillId="0" borderId="5" xfId="0" applyNumberFormat="1" applyBorder="1"/>
    <xf numFmtId="171" fontId="0" fillId="0" borderId="5" xfId="0" applyNumberFormat="1" applyBorder="1"/>
    <xf numFmtId="9" fontId="0" fillId="0" borderId="5" xfId="0" applyNumberFormat="1" applyBorder="1"/>
    <xf numFmtId="9" fontId="12" fillId="0" borderId="5" xfId="3" applyNumberFormat="1" applyFont="1" applyBorder="1" applyAlignment="1">
      <alignment horizontal="center" vertical="center"/>
    </xf>
    <xf numFmtId="164" fontId="12" fillId="0" borderId="5" xfId="3" applyNumberFormat="1" applyFont="1" applyBorder="1" applyAlignment="1">
      <alignment horizontal="center" vertical="center"/>
    </xf>
    <xf numFmtId="9" fontId="12" fillId="0" borderId="5" xfId="1" applyFont="1" applyBorder="1" applyAlignment="1">
      <alignment horizontal="center" vertical="center"/>
    </xf>
    <xf numFmtId="170" fontId="15" fillId="6" borderId="19" xfId="6" applyNumberFormat="1" applyFont="1" applyFill="1" applyBorder="1" applyAlignment="1">
      <alignment horizontal="center" vertical="center"/>
    </xf>
  </cellXfs>
  <cellStyles count="7">
    <cellStyle name="Comma 2" xfId="6" xr:uid="{9F5377B5-11C8-444B-8E7D-4E39C6681154}"/>
    <cellStyle name="Hyperlink" xfId="2" builtinId="8"/>
    <cellStyle name="Hyperlink 2" xfId="4" xr:uid="{8A4E87A3-03D1-437F-B950-7254B596DE80}"/>
    <cellStyle name="Normal" xfId="0" builtinId="0"/>
    <cellStyle name="Normal 2" xfId="3" xr:uid="{F5B17773-052A-4C8C-80C2-598B47C80D4D}"/>
    <cellStyle name="Percent" xfId="1" builtinId="5"/>
    <cellStyle name="Percent 2" xfId="5" xr:uid="{430820D4-8C17-4ED4-BC3C-39A54A3F5FBE}"/>
  </cellStyles>
  <dxfs count="0"/>
  <tableStyles count="0" defaultTableStyle="TableStyleMedium2" defaultPivotStyle="PivotStyleLight16"/>
  <colors>
    <mruColors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wijinet.com/pricing/" TargetMode="External"/><Relationship Id="rId1" Type="http://schemas.openxmlformats.org/officeDocument/2006/relationships/hyperlink" Target="https://www.gwijinet.com/pricing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gwijinet.com/pricing/" TargetMode="External"/><Relationship Id="rId1" Type="http://schemas.openxmlformats.org/officeDocument/2006/relationships/hyperlink" Target="https://www.gwijinet.com/pric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0B4F4-6491-4721-9B5F-20E988701487}">
  <dimension ref="B1:O18"/>
  <sheetViews>
    <sheetView tabSelected="1" workbookViewId="0">
      <selection activeCell="F41" sqref="F41"/>
    </sheetView>
  </sheetViews>
  <sheetFormatPr defaultRowHeight="14.5" x14ac:dyDescent="0.35"/>
  <cols>
    <col min="2" max="2" width="41.81640625" customWidth="1"/>
    <col min="3" max="4" width="16.08984375" customWidth="1"/>
    <col min="5" max="11" width="16.6328125" customWidth="1"/>
    <col min="12" max="13" width="10.7265625" customWidth="1"/>
    <col min="14" max="15" width="15.7265625" customWidth="1"/>
  </cols>
  <sheetData>
    <row r="1" spans="2:15" x14ac:dyDescent="0.35">
      <c r="J1" s="21"/>
      <c r="K1" s="21"/>
    </row>
    <row r="2" spans="2:15" ht="60" customHeight="1" thickBot="1" x14ac:dyDescent="0.4">
      <c r="B2" s="30"/>
      <c r="C2" s="30"/>
      <c r="D2" s="73" t="s">
        <v>10</v>
      </c>
      <c r="E2" s="73" t="s">
        <v>15</v>
      </c>
      <c r="F2" s="1" t="s">
        <v>13</v>
      </c>
      <c r="G2" s="1" t="s">
        <v>53</v>
      </c>
      <c r="H2" s="1" t="s">
        <v>11</v>
      </c>
      <c r="I2" s="1" t="s">
        <v>14</v>
      </c>
      <c r="J2" s="1" t="s">
        <v>55</v>
      </c>
      <c r="L2" s="84" t="s">
        <v>62</v>
      </c>
      <c r="M2" s="84" t="s">
        <v>63</v>
      </c>
      <c r="N2" s="84" t="s">
        <v>66</v>
      </c>
      <c r="O2" s="84" t="s">
        <v>67</v>
      </c>
    </row>
    <row r="3" spans="2:15" ht="15" customHeight="1" x14ac:dyDescent="0.35">
      <c r="B3" s="74" t="s">
        <v>16</v>
      </c>
      <c r="C3" s="75">
        <v>7.49</v>
      </c>
      <c r="D3" s="29"/>
      <c r="E3" s="28"/>
      <c r="F3" s="18"/>
      <c r="G3" s="18"/>
      <c r="H3" s="18"/>
      <c r="I3" s="18"/>
      <c r="J3" s="18"/>
      <c r="L3" s="87">
        <v>0.35</v>
      </c>
      <c r="M3" s="87">
        <v>0.65</v>
      </c>
    </row>
    <row r="4" spans="2:15" ht="15" customHeight="1" thickBot="1" x14ac:dyDescent="0.4">
      <c r="B4" s="76" t="s">
        <v>54</v>
      </c>
      <c r="C4" s="77">
        <v>128.97</v>
      </c>
      <c r="D4" s="29"/>
      <c r="E4" s="28"/>
      <c r="F4" s="18"/>
      <c r="G4" s="18"/>
      <c r="H4" s="18"/>
      <c r="I4" s="18"/>
      <c r="J4" s="18"/>
    </row>
    <row r="5" spans="2:15" ht="15" thickBot="1" x14ac:dyDescent="0.4">
      <c r="B5" s="26" t="s">
        <v>9</v>
      </c>
      <c r="C5" s="27"/>
      <c r="D5" s="9"/>
      <c r="E5" s="9"/>
      <c r="F5" s="31">
        <v>0.2</v>
      </c>
      <c r="G5" s="31"/>
      <c r="H5" s="31"/>
      <c r="I5" s="13"/>
      <c r="J5" s="13"/>
    </row>
    <row r="6" spans="2:15" ht="15" thickBot="1" x14ac:dyDescent="0.4">
      <c r="B6" s="2" t="s">
        <v>0</v>
      </c>
      <c r="C6" s="3"/>
      <c r="D6" s="3">
        <v>317.39</v>
      </c>
      <c r="E6" s="3">
        <f>ROUND($D6*$C$3,2)</f>
        <v>2377.25</v>
      </c>
      <c r="F6" s="12">
        <f>ROUND(E6*(1-$F$5),2)</f>
        <v>1901.8</v>
      </c>
      <c r="G6" s="12">
        <f>$F6/$C$4</f>
        <v>14.746064976351089</v>
      </c>
      <c r="H6" s="22"/>
      <c r="I6" s="12">
        <f t="shared" ref="I6:J7" si="0">F6*(1-$H6)/10</f>
        <v>190.18</v>
      </c>
      <c r="J6" s="12">
        <f t="shared" si="0"/>
        <v>1.474606497635109</v>
      </c>
      <c r="N6" s="85">
        <f>ROUND(I6*$M$3,2)</f>
        <v>123.62</v>
      </c>
      <c r="O6" s="86">
        <f>N6/$C$4</f>
        <v>0.95851748468636122</v>
      </c>
    </row>
    <row r="7" spans="2:15" ht="15" thickBot="1" x14ac:dyDescent="0.4">
      <c r="B7" s="20" t="s">
        <v>1</v>
      </c>
      <c r="C7" s="3"/>
      <c r="D7" s="3">
        <v>310.25</v>
      </c>
      <c r="E7" s="3">
        <f t="shared" ref="E7:E18" si="1">ROUND($D7*$C$3,2)</f>
        <v>2323.77</v>
      </c>
      <c r="F7" s="12">
        <f t="shared" ref="F7:F18" si="2">ROUND(E7*(1-$F$5),2)</f>
        <v>1859.02</v>
      </c>
      <c r="G7" s="12">
        <f t="shared" ref="G7:G18" si="3">$F7/$C$4</f>
        <v>14.414359928665581</v>
      </c>
      <c r="H7" s="22"/>
      <c r="I7" s="12">
        <f t="shared" si="0"/>
        <v>185.90199999999999</v>
      </c>
      <c r="J7" s="12">
        <f t="shared" si="0"/>
        <v>1.4414359928665581</v>
      </c>
      <c r="N7" s="85">
        <f t="shared" ref="N7:N18" si="4">ROUND(I7*$M$3,2)</f>
        <v>120.84</v>
      </c>
      <c r="O7" s="86">
        <f t="shared" ref="O7:O18" si="5">N7/$C$4</f>
        <v>0.93696208420562921</v>
      </c>
    </row>
    <row r="8" spans="2:15" ht="15" thickBot="1" x14ac:dyDescent="0.4">
      <c r="B8" s="19" t="s">
        <v>12</v>
      </c>
      <c r="C8" s="17"/>
      <c r="D8" s="3">
        <v>578.26</v>
      </c>
      <c r="E8" s="3">
        <f t="shared" si="1"/>
        <v>4331.17</v>
      </c>
      <c r="F8" s="12">
        <f t="shared" si="2"/>
        <v>3464.94</v>
      </c>
      <c r="G8" s="12">
        <f t="shared" si="3"/>
        <v>26.866247964642941</v>
      </c>
      <c r="H8" s="22"/>
      <c r="I8" s="12">
        <f>F8*(1-$H8)/10</f>
        <v>346.49400000000003</v>
      </c>
      <c r="J8" s="12">
        <f>G8*(1-$H8)/10</f>
        <v>2.6866247964642942</v>
      </c>
      <c r="N8" s="85">
        <f t="shared" si="4"/>
        <v>225.22</v>
      </c>
      <c r="O8" s="86">
        <f t="shared" si="5"/>
        <v>1.7462975885864931</v>
      </c>
    </row>
    <row r="9" spans="2:15" ht="15" thickBot="1" x14ac:dyDescent="0.4">
      <c r="B9" s="4" t="s">
        <v>2</v>
      </c>
      <c r="C9" s="5" t="s">
        <v>3</v>
      </c>
      <c r="D9" s="5">
        <v>365.21</v>
      </c>
      <c r="E9" s="3">
        <f t="shared" si="1"/>
        <v>2735.42</v>
      </c>
      <c r="F9" s="12">
        <f t="shared" si="2"/>
        <v>2188.34</v>
      </c>
      <c r="G9" s="12">
        <f t="shared" si="3"/>
        <v>16.967821974102506</v>
      </c>
      <c r="H9" s="15"/>
      <c r="I9" s="16">
        <f t="shared" ref="I9:J18" si="6">F9*(1-$H9)/10</f>
        <v>218.834</v>
      </c>
      <c r="J9" s="16">
        <f t="shared" si="6"/>
        <v>1.6967821974102506</v>
      </c>
      <c r="N9" s="85">
        <f t="shared" si="4"/>
        <v>142.24</v>
      </c>
      <c r="O9" s="86">
        <f t="shared" si="5"/>
        <v>1.1028921454601845</v>
      </c>
    </row>
    <row r="10" spans="2:15" ht="15" thickBot="1" x14ac:dyDescent="0.4">
      <c r="B10" s="6"/>
      <c r="C10" s="7" t="s">
        <v>4</v>
      </c>
      <c r="D10" s="7">
        <v>417.38</v>
      </c>
      <c r="E10" s="3">
        <f t="shared" si="1"/>
        <v>3126.18</v>
      </c>
      <c r="F10" s="12">
        <f t="shared" si="2"/>
        <v>2500.94</v>
      </c>
      <c r="G10" s="12">
        <f t="shared" si="3"/>
        <v>19.391641467007833</v>
      </c>
      <c r="H10" s="7"/>
      <c r="I10" s="14">
        <f t="shared" si="6"/>
        <v>250.09399999999999</v>
      </c>
      <c r="J10" s="14">
        <f t="shared" si="6"/>
        <v>1.9391641467007834</v>
      </c>
      <c r="N10" s="85">
        <f t="shared" si="4"/>
        <v>162.56</v>
      </c>
      <c r="O10" s="86">
        <f t="shared" si="5"/>
        <v>1.2604481662402109</v>
      </c>
    </row>
    <row r="11" spans="2:15" ht="15" thickBot="1" x14ac:dyDescent="0.4">
      <c r="B11" s="8"/>
      <c r="C11" s="9" t="s">
        <v>5</v>
      </c>
      <c r="D11" s="9">
        <v>469.56</v>
      </c>
      <c r="E11" s="12">
        <f t="shared" si="1"/>
        <v>3517</v>
      </c>
      <c r="F11" s="12">
        <f t="shared" si="2"/>
        <v>2813.6</v>
      </c>
      <c r="G11" s="12">
        <f t="shared" si="3"/>
        <v>21.815926184383965</v>
      </c>
      <c r="H11" s="9"/>
      <c r="I11" s="13">
        <f t="shared" si="6"/>
        <v>281.36</v>
      </c>
      <c r="J11" s="13">
        <f t="shared" si="6"/>
        <v>2.1815926184383967</v>
      </c>
      <c r="N11" s="85">
        <f t="shared" si="4"/>
        <v>182.88</v>
      </c>
      <c r="O11" s="86">
        <f t="shared" si="5"/>
        <v>1.4180041870202373</v>
      </c>
    </row>
    <row r="12" spans="2:15" ht="15" thickBot="1" x14ac:dyDescent="0.4">
      <c r="B12" s="4" t="s">
        <v>6</v>
      </c>
      <c r="C12" s="5" t="s">
        <v>3</v>
      </c>
      <c r="D12" s="5">
        <v>521.73</v>
      </c>
      <c r="E12" s="3">
        <f t="shared" si="1"/>
        <v>3907.76</v>
      </c>
      <c r="F12" s="12">
        <f t="shared" si="2"/>
        <v>3126.21</v>
      </c>
      <c r="G12" s="12">
        <f t="shared" si="3"/>
        <v>24.239823214701094</v>
      </c>
      <c r="H12" s="23"/>
      <c r="I12" s="16">
        <f t="shared" si="6"/>
        <v>312.62099999999998</v>
      </c>
      <c r="J12" s="16">
        <f t="shared" si="6"/>
        <v>2.4239823214701093</v>
      </c>
      <c r="N12" s="85">
        <f t="shared" si="4"/>
        <v>203.2</v>
      </c>
      <c r="O12" s="86">
        <f t="shared" si="5"/>
        <v>1.5755602078002635</v>
      </c>
    </row>
    <row r="13" spans="2:15" ht="15" thickBot="1" x14ac:dyDescent="0.4">
      <c r="B13" s="6"/>
      <c r="C13" s="7" t="s">
        <v>4</v>
      </c>
      <c r="D13" s="7">
        <v>573.9</v>
      </c>
      <c r="E13" s="3">
        <f t="shared" si="1"/>
        <v>4298.51</v>
      </c>
      <c r="F13" s="12">
        <f t="shared" si="2"/>
        <v>3438.81</v>
      </c>
      <c r="G13" s="12">
        <f t="shared" si="3"/>
        <v>26.663642707606421</v>
      </c>
      <c r="H13" s="24"/>
      <c r="I13" s="14">
        <f t="shared" si="6"/>
        <v>343.88099999999997</v>
      </c>
      <c r="J13" s="14">
        <f t="shared" si="6"/>
        <v>2.6663642707606421</v>
      </c>
      <c r="N13" s="85">
        <f t="shared" si="4"/>
        <v>223.52</v>
      </c>
      <c r="O13" s="86">
        <f t="shared" si="5"/>
        <v>1.7331162285802901</v>
      </c>
    </row>
    <row r="14" spans="2:15" ht="15" thickBot="1" x14ac:dyDescent="0.4">
      <c r="B14" s="8"/>
      <c r="C14" s="9" t="s">
        <v>5</v>
      </c>
      <c r="D14" s="9">
        <v>626.08000000000004</v>
      </c>
      <c r="E14" s="3">
        <f t="shared" si="1"/>
        <v>4689.34</v>
      </c>
      <c r="F14" s="12">
        <f t="shared" si="2"/>
        <v>3751.47</v>
      </c>
      <c r="G14" s="12">
        <f t="shared" si="3"/>
        <v>29.087927424982553</v>
      </c>
      <c r="H14" s="25"/>
      <c r="I14" s="13">
        <f t="shared" si="6"/>
        <v>375.14699999999999</v>
      </c>
      <c r="J14" s="13">
        <f t="shared" si="6"/>
        <v>2.9087927424982554</v>
      </c>
      <c r="N14" s="85">
        <f t="shared" si="4"/>
        <v>243.85</v>
      </c>
      <c r="O14" s="86">
        <f t="shared" si="5"/>
        <v>1.8907497867721175</v>
      </c>
    </row>
    <row r="15" spans="2:15" ht="15" thickBot="1" x14ac:dyDescent="0.4">
      <c r="B15" s="10" t="s">
        <v>7</v>
      </c>
      <c r="C15" s="11" t="s">
        <v>3</v>
      </c>
      <c r="D15" s="5">
        <v>574.77</v>
      </c>
      <c r="E15" s="3">
        <f t="shared" si="1"/>
        <v>4305.03</v>
      </c>
      <c r="F15" s="12">
        <f t="shared" si="2"/>
        <v>3444.02</v>
      </c>
      <c r="G15" s="12">
        <f t="shared" si="3"/>
        <v>26.704039699154841</v>
      </c>
      <c r="H15" s="24"/>
      <c r="I15" s="14">
        <f t="shared" si="6"/>
        <v>344.40199999999999</v>
      </c>
      <c r="J15" s="14">
        <f t="shared" si="6"/>
        <v>2.6704039699154842</v>
      </c>
      <c r="N15" s="85">
        <f t="shared" si="4"/>
        <v>223.86</v>
      </c>
      <c r="O15" s="86">
        <f t="shared" si="5"/>
        <v>1.7357525005815306</v>
      </c>
    </row>
    <row r="16" spans="2:15" ht="15" thickBot="1" x14ac:dyDescent="0.4">
      <c r="B16" s="6"/>
      <c r="C16" s="7" t="s">
        <v>4</v>
      </c>
      <c r="D16" s="7">
        <v>625.21</v>
      </c>
      <c r="E16" s="3">
        <f t="shared" si="1"/>
        <v>4682.82</v>
      </c>
      <c r="F16" s="12">
        <f t="shared" si="2"/>
        <v>3746.26</v>
      </c>
      <c r="G16" s="12">
        <f t="shared" si="3"/>
        <v>29.047530433434133</v>
      </c>
      <c r="H16" s="24"/>
      <c r="I16" s="14">
        <f t="shared" si="6"/>
        <v>374.62600000000003</v>
      </c>
      <c r="J16" s="14">
        <f t="shared" si="6"/>
        <v>2.9047530433434132</v>
      </c>
      <c r="N16" s="85">
        <f t="shared" si="4"/>
        <v>243.51</v>
      </c>
      <c r="O16" s="86">
        <f t="shared" si="5"/>
        <v>1.888113514770877</v>
      </c>
    </row>
    <row r="17" spans="2:15" ht="15" thickBot="1" x14ac:dyDescent="0.4">
      <c r="B17" s="6"/>
      <c r="C17" s="7" t="s">
        <v>5</v>
      </c>
      <c r="D17" s="7">
        <v>674.77</v>
      </c>
      <c r="E17" s="3">
        <f t="shared" si="1"/>
        <v>5054.03</v>
      </c>
      <c r="F17" s="12">
        <f t="shared" si="2"/>
        <v>4043.22</v>
      </c>
      <c r="G17" s="12">
        <f t="shared" si="3"/>
        <v>31.350081414282389</v>
      </c>
      <c r="H17" s="24"/>
      <c r="I17" s="14">
        <f t="shared" si="6"/>
        <v>404.322</v>
      </c>
      <c r="J17" s="14">
        <f t="shared" si="6"/>
        <v>3.1350081414282389</v>
      </c>
      <c r="N17" s="85">
        <f t="shared" si="4"/>
        <v>262.81</v>
      </c>
      <c r="O17" s="86">
        <f t="shared" si="5"/>
        <v>2.0377607195471814</v>
      </c>
    </row>
    <row r="18" spans="2:15" ht="15" thickBot="1" x14ac:dyDescent="0.4">
      <c r="B18" s="8"/>
      <c r="C18" s="9" t="s">
        <v>8</v>
      </c>
      <c r="D18" s="9">
        <v>799.99</v>
      </c>
      <c r="E18" s="3">
        <f t="shared" si="1"/>
        <v>5991.93</v>
      </c>
      <c r="F18" s="12">
        <f t="shared" si="2"/>
        <v>4793.54</v>
      </c>
      <c r="G18" s="12">
        <f t="shared" si="3"/>
        <v>37.167868496549588</v>
      </c>
      <c r="H18" s="9"/>
      <c r="I18" s="13">
        <f t="shared" si="6"/>
        <v>479.35399999999998</v>
      </c>
      <c r="J18" s="13">
        <f t="shared" si="6"/>
        <v>3.7167868496549588</v>
      </c>
      <c r="N18" s="85">
        <f t="shared" si="4"/>
        <v>311.58</v>
      </c>
      <c r="O18" s="86">
        <f t="shared" si="5"/>
        <v>2.4159106769016048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019E0-CCF5-4EE6-8990-43B40478AEAB}">
  <dimension ref="A1:U16"/>
  <sheetViews>
    <sheetView showGridLines="0" topLeftCell="F4" workbookViewId="0">
      <selection activeCell="O12" sqref="O12:O16"/>
    </sheetView>
  </sheetViews>
  <sheetFormatPr defaultColWidth="8.90625" defaultRowHeight="13" x14ac:dyDescent="0.3"/>
  <cols>
    <col min="1" max="1" width="8.90625" style="33"/>
    <col min="2" max="2" width="17.08984375" style="33" customWidth="1"/>
    <col min="3" max="3" width="15.6328125" style="33" customWidth="1"/>
    <col min="4" max="4" width="9.6328125" style="33" customWidth="1"/>
    <col min="5" max="5" width="8.1796875" style="33" customWidth="1"/>
    <col min="6" max="6" width="10.36328125" style="34" customWidth="1"/>
    <col min="7" max="7" width="9.90625" style="34" customWidth="1"/>
    <col min="8" max="8" width="8" style="34" customWidth="1"/>
    <col min="9" max="9" width="13.36328125" style="34" customWidth="1"/>
    <col min="10" max="10" width="9.6328125" style="34" customWidth="1"/>
    <col min="11" max="11" width="10.36328125" style="34" customWidth="1"/>
    <col min="12" max="12" width="9.453125" style="34" customWidth="1"/>
    <col min="13" max="13" width="10.36328125" style="34" customWidth="1"/>
    <col min="14" max="14" width="9.453125" style="34" customWidth="1"/>
    <col min="15" max="15" width="13.54296875" style="34" customWidth="1"/>
    <col min="16" max="16" width="13.36328125" style="34" customWidth="1"/>
    <col min="17" max="18" width="8.90625" style="33"/>
    <col min="19" max="19" width="10.7265625" style="33" customWidth="1"/>
    <col min="20" max="16384" width="8.90625" style="33"/>
  </cols>
  <sheetData>
    <row r="1" spans="1:21" ht="15.5" x14ac:dyDescent="0.35">
      <c r="A1" s="32" t="s">
        <v>58</v>
      </c>
      <c r="B1" s="32"/>
    </row>
    <row r="2" spans="1:21" x14ac:dyDescent="0.3">
      <c r="A2" s="33" t="s">
        <v>17</v>
      </c>
      <c r="I2" s="33"/>
      <c r="K2" s="33"/>
      <c r="L2" s="33"/>
      <c r="M2" s="33"/>
      <c r="N2" s="33"/>
    </row>
    <row r="3" spans="1:21" x14ac:dyDescent="0.3">
      <c r="F3" s="35" t="s">
        <v>18</v>
      </c>
      <c r="I3" s="33"/>
      <c r="K3" s="33"/>
      <c r="L3" s="33"/>
      <c r="M3" s="33"/>
      <c r="N3" s="33"/>
    </row>
    <row r="4" spans="1:21" ht="13.75" customHeight="1" x14ac:dyDescent="0.3">
      <c r="A4" s="36" t="s">
        <v>19</v>
      </c>
      <c r="D4" s="71">
        <f>SUMPRODUCT(F13:F16,H13:H16)</f>
        <v>2749</v>
      </c>
      <c r="F4" s="37" t="s">
        <v>59</v>
      </c>
      <c r="G4" s="33"/>
      <c r="M4" s="33"/>
      <c r="N4" s="33"/>
    </row>
    <row r="5" spans="1:21" x14ac:dyDescent="0.3">
      <c r="A5" s="36" t="s">
        <v>44</v>
      </c>
      <c r="D5" s="38">
        <f>D4*D7</f>
        <v>192.43</v>
      </c>
      <c r="F5" s="37" t="s">
        <v>60</v>
      </c>
      <c r="G5" s="33"/>
      <c r="I5" s="33"/>
      <c r="K5" s="33"/>
      <c r="L5" s="33"/>
      <c r="M5" s="33"/>
    </row>
    <row r="6" spans="1:21" x14ac:dyDescent="0.3">
      <c r="A6" s="36" t="s">
        <v>20</v>
      </c>
      <c r="D6" s="39">
        <f>D5*$D$9</f>
        <v>1.5009539999999999</v>
      </c>
      <c r="F6" s="37"/>
      <c r="G6" s="33"/>
      <c r="I6" s="33"/>
      <c r="K6" s="33"/>
      <c r="L6" s="33"/>
      <c r="M6" s="33"/>
    </row>
    <row r="7" spans="1:21" x14ac:dyDescent="0.3">
      <c r="A7" s="36" t="s">
        <v>45</v>
      </c>
      <c r="D7" s="40">
        <v>7.0000000000000007E-2</v>
      </c>
      <c r="F7" s="37"/>
      <c r="G7" s="33"/>
      <c r="I7" s="36"/>
      <c r="K7" s="40"/>
      <c r="L7" s="33"/>
      <c r="M7" s="33"/>
    </row>
    <row r="8" spans="1:21" x14ac:dyDescent="0.3">
      <c r="A8" s="36" t="s">
        <v>46</v>
      </c>
      <c r="C8" s="36"/>
      <c r="D8" s="41">
        <v>7.4999999999999997E-2</v>
      </c>
      <c r="F8" s="37"/>
      <c r="G8" s="40"/>
      <c r="I8" s="36"/>
      <c r="K8" s="40"/>
      <c r="L8" s="33"/>
      <c r="M8" s="33"/>
    </row>
    <row r="9" spans="1:21" x14ac:dyDescent="0.3">
      <c r="A9" s="42" t="s">
        <v>47</v>
      </c>
      <c r="D9" s="43">
        <v>7.7999999999999996E-3</v>
      </c>
      <c r="G9" s="40"/>
      <c r="I9" s="36"/>
      <c r="K9" s="40"/>
      <c r="L9" s="33"/>
      <c r="M9" s="33"/>
    </row>
    <row r="10" spans="1:21" x14ac:dyDescent="0.3">
      <c r="A10" s="42" t="s">
        <v>48</v>
      </c>
      <c r="D10" s="72">
        <v>128.97</v>
      </c>
    </row>
    <row r="11" spans="1:21" ht="13.5" thickBot="1" x14ac:dyDescent="0.35">
      <c r="G11" s="44"/>
      <c r="H11" s="45"/>
    </row>
    <row r="12" spans="1:21" s="51" customFormat="1" ht="61.25" customHeight="1" thickBot="1" x14ac:dyDescent="0.3">
      <c r="A12" s="46" t="s">
        <v>21</v>
      </c>
      <c r="B12" s="46" t="s">
        <v>22</v>
      </c>
      <c r="C12" s="46" t="s">
        <v>23</v>
      </c>
      <c r="D12" s="46" t="s">
        <v>24</v>
      </c>
      <c r="E12" s="46" t="s">
        <v>41</v>
      </c>
      <c r="F12" s="46" t="s">
        <v>42</v>
      </c>
      <c r="G12" s="46" t="s">
        <v>25</v>
      </c>
      <c r="H12" s="47" t="s">
        <v>26</v>
      </c>
      <c r="I12" s="48" t="s">
        <v>27</v>
      </c>
      <c r="J12" s="49" t="s">
        <v>49</v>
      </c>
      <c r="K12" s="49" t="s">
        <v>28</v>
      </c>
      <c r="L12" s="49" t="s">
        <v>50</v>
      </c>
      <c r="M12" s="49" t="s">
        <v>43</v>
      </c>
      <c r="N12" s="50" t="s">
        <v>51</v>
      </c>
      <c r="O12" s="50" t="s">
        <v>52</v>
      </c>
      <c r="P12" s="50" t="s">
        <v>29</v>
      </c>
      <c r="R12" s="81" t="s">
        <v>62</v>
      </c>
      <c r="S12" s="81" t="s">
        <v>63</v>
      </c>
      <c r="T12" s="81" t="s">
        <v>64</v>
      </c>
      <c r="U12" s="81" t="s">
        <v>65</v>
      </c>
    </row>
    <row r="13" spans="1:21" s="51" customFormat="1" ht="21" customHeight="1" thickTop="1" thickBot="1" x14ac:dyDescent="0.3">
      <c r="A13" s="52" t="s">
        <v>30</v>
      </c>
      <c r="B13" s="52" t="s">
        <v>31</v>
      </c>
      <c r="C13" s="52" t="s">
        <v>37</v>
      </c>
      <c r="D13" s="53" t="s">
        <v>32</v>
      </c>
      <c r="E13" s="70" t="s">
        <v>33</v>
      </c>
      <c r="F13" s="54">
        <v>2099</v>
      </c>
      <c r="G13" s="55">
        <f>F13*'Hard Bundle Pricing Table '!$D$9</f>
        <v>16.372199999999999</v>
      </c>
      <c r="H13" s="56">
        <v>0.4</v>
      </c>
      <c r="I13" s="57" t="s">
        <v>34</v>
      </c>
      <c r="J13" s="54">
        <f>Pricing!I10</f>
        <v>250.09399999999999</v>
      </c>
      <c r="K13" s="55">
        <f>J13*$D$9</f>
        <v>1.9507331999999999</v>
      </c>
      <c r="L13" s="58">
        <v>100</v>
      </c>
      <c r="M13" s="59">
        <f>L13*$D$9</f>
        <v>0.77999999999999992</v>
      </c>
      <c r="N13" s="60">
        <f>(L13-J13)/J13</f>
        <v>-0.60015034347085494</v>
      </c>
      <c r="O13" s="61">
        <f>L13+F13</f>
        <v>2199</v>
      </c>
      <c r="P13" s="55">
        <f>O13*'Hard Bundle Pricing Table '!$D$9</f>
        <v>17.152200000000001</v>
      </c>
      <c r="Q13" s="78"/>
      <c r="R13" s="88">
        <v>0.35</v>
      </c>
      <c r="S13" s="90">
        <v>0.65</v>
      </c>
      <c r="T13" s="82">
        <f>L13*$S$13</f>
        <v>65</v>
      </c>
      <c r="U13" s="83">
        <f>T13*$D$9</f>
        <v>0.50700000000000001</v>
      </c>
    </row>
    <row r="14" spans="1:21" s="51" customFormat="1" ht="21" customHeight="1" thickBot="1" x14ac:dyDescent="0.3">
      <c r="A14" s="62" t="s">
        <v>30</v>
      </c>
      <c r="B14" s="52" t="s">
        <v>31</v>
      </c>
      <c r="C14" s="62" t="s">
        <v>38</v>
      </c>
      <c r="D14" s="63" t="s">
        <v>32</v>
      </c>
      <c r="E14" s="70" t="s">
        <v>33</v>
      </c>
      <c r="F14" s="64">
        <v>2599</v>
      </c>
      <c r="G14" s="65">
        <f>F14*'Hard Bundle Pricing Table '!$D$9</f>
        <v>20.272199999999998</v>
      </c>
      <c r="H14" s="66">
        <v>0.35</v>
      </c>
      <c r="I14" s="67" t="s">
        <v>35</v>
      </c>
      <c r="J14" s="64">
        <f>Pricing!I14</f>
        <v>375.14699999999999</v>
      </c>
      <c r="K14" s="65">
        <f>J14*'Hard Bundle Pricing Table '!$D$9</f>
        <v>2.9261465999999996</v>
      </c>
      <c r="L14" s="58">
        <v>150</v>
      </c>
      <c r="M14" s="59">
        <f t="shared" ref="M14:M16" si="0">L14*$D$9</f>
        <v>1.17</v>
      </c>
      <c r="N14" s="68">
        <f t="shared" ref="N14:N16" si="1">(L14-J14)/J14</f>
        <v>-0.60015673855848506</v>
      </c>
      <c r="O14" s="69">
        <f t="shared" ref="O14:O16" si="2">L14+F14</f>
        <v>2749</v>
      </c>
      <c r="P14" s="65">
        <f>O14*'Hard Bundle Pricing Table '!$D$9</f>
        <v>21.4422</v>
      </c>
      <c r="Q14" s="78"/>
      <c r="R14" s="89"/>
      <c r="S14" s="90"/>
      <c r="T14" s="82">
        <f t="shared" ref="T14:T16" si="3">L14*$S$13</f>
        <v>97.5</v>
      </c>
      <c r="U14" s="83">
        <f t="shared" ref="U14:U16" si="4">T14*$D$9</f>
        <v>0.76049999999999995</v>
      </c>
    </row>
    <row r="15" spans="1:21" s="51" customFormat="1" ht="21" customHeight="1" thickBot="1" x14ac:dyDescent="0.3">
      <c r="A15" s="62" t="s">
        <v>30</v>
      </c>
      <c r="B15" s="52" t="s">
        <v>31</v>
      </c>
      <c r="C15" s="62" t="s">
        <v>39</v>
      </c>
      <c r="D15" s="63" t="s">
        <v>32</v>
      </c>
      <c r="E15" s="70" t="s">
        <v>33</v>
      </c>
      <c r="F15" s="64">
        <v>3599</v>
      </c>
      <c r="G15" s="65">
        <f>F15*'Hard Bundle Pricing Table '!$D$9</f>
        <v>28.072199999999999</v>
      </c>
      <c r="H15" s="66">
        <v>0.15</v>
      </c>
      <c r="I15" s="67" t="s">
        <v>56</v>
      </c>
      <c r="J15" s="64">
        <f>Pricing!I14+Pricing!I7</f>
        <v>561.04899999999998</v>
      </c>
      <c r="K15" s="65">
        <f>J15*'Hard Bundle Pricing Table '!$D$9</f>
        <v>4.3761821999999997</v>
      </c>
      <c r="L15" s="58">
        <v>250</v>
      </c>
      <c r="M15" s="59">
        <f t="shared" si="0"/>
        <v>1.95</v>
      </c>
      <c r="N15" s="68">
        <f t="shared" si="1"/>
        <v>-0.55440612139046674</v>
      </c>
      <c r="O15" s="69">
        <f t="shared" si="2"/>
        <v>3849</v>
      </c>
      <c r="P15" s="65">
        <f>O15*'Hard Bundle Pricing Table '!$D$9</f>
        <v>30.022199999999998</v>
      </c>
      <c r="Q15" s="78"/>
      <c r="R15" s="89"/>
      <c r="S15" s="90"/>
      <c r="T15" s="82">
        <f t="shared" si="3"/>
        <v>162.5</v>
      </c>
      <c r="U15" s="83">
        <f t="shared" si="4"/>
        <v>1.2674999999999998</v>
      </c>
    </row>
    <row r="16" spans="1:21" s="51" customFormat="1" ht="21" customHeight="1" thickBot="1" x14ac:dyDescent="0.3">
      <c r="A16" s="62" t="s">
        <v>30</v>
      </c>
      <c r="B16" s="52" t="s">
        <v>31</v>
      </c>
      <c r="C16" s="62" t="s">
        <v>40</v>
      </c>
      <c r="D16" s="63" t="s">
        <v>32</v>
      </c>
      <c r="E16" s="70" t="s">
        <v>33</v>
      </c>
      <c r="F16" s="64">
        <v>4599</v>
      </c>
      <c r="G16" s="65">
        <f>F16*'Hard Bundle Pricing Table '!$D$9</f>
        <v>35.872199999999999</v>
      </c>
      <c r="H16" s="66">
        <v>0.1</v>
      </c>
      <c r="I16" s="67" t="s">
        <v>57</v>
      </c>
      <c r="J16" s="64">
        <f>Pricing!I17+Pricing!I7</f>
        <v>590.22399999999993</v>
      </c>
      <c r="K16" s="65">
        <f>J16*'Hard Bundle Pricing Table '!$D$9</f>
        <v>4.603747199999999</v>
      </c>
      <c r="L16" s="58">
        <v>300</v>
      </c>
      <c r="M16" s="59">
        <f t="shared" si="0"/>
        <v>2.34</v>
      </c>
      <c r="N16" s="68">
        <f t="shared" si="1"/>
        <v>-0.49171839843855886</v>
      </c>
      <c r="O16" s="69">
        <f t="shared" si="2"/>
        <v>4899</v>
      </c>
      <c r="P16" s="65">
        <f>O16*'Hard Bundle Pricing Table '!$D$9</f>
        <v>38.212199999999996</v>
      </c>
      <c r="Q16" s="78"/>
      <c r="R16" s="89"/>
      <c r="S16" s="90"/>
      <c r="T16" s="82">
        <f t="shared" si="3"/>
        <v>195</v>
      </c>
      <c r="U16" s="83">
        <f t="shared" si="4"/>
        <v>1.5209999999999999</v>
      </c>
    </row>
  </sheetData>
  <mergeCells count="2">
    <mergeCell ref="R13:R16"/>
    <mergeCell ref="S13:S16"/>
  </mergeCells>
  <hyperlinks>
    <hyperlink ref="E13" r:id="rId1" xr:uid="{4C671BB7-5D89-41B9-809E-9599F3FFDD9C}"/>
    <hyperlink ref="E14:E16" r:id="rId2" display="LP" xr:uid="{7B7E4F63-8F02-495D-B796-FDD540BB948F}"/>
  </hyperlinks>
  <pageMargins left="0.7" right="0.7" top="0.75" bottom="0.75" header="0.3" footer="0.3"/>
  <pageSetup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45AE4-A215-47AF-9378-42BEFEB1CD58}">
  <dimension ref="A1:S16"/>
  <sheetViews>
    <sheetView showGridLines="0" topLeftCell="D1" workbookViewId="0">
      <selection activeCell="P12" sqref="P12"/>
    </sheetView>
  </sheetViews>
  <sheetFormatPr defaultColWidth="8.90625" defaultRowHeight="13" x14ac:dyDescent="0.3"/>
  <cols>
    <col min="1" max="1" width="8.90625" style="33"/>
    <col min="2" max="2" width="17.08984375" style="33" customWidth="1"/>
    <col min="3" max="3" width="15.6328125" style="33" customWidth="1"/>
    <col min="4" max="4" width="9.6328125" style="33" customWidth="1"/>
    <col min="5" max="5" width="8.1796875" style="33" customWidth="1"/>
    <col min="6" max="6" width="10.36328125" style="34" customWidth="1"/>
    <col min="7" max="7" width="9.90625" style="34" customWidth="1"/>
    <col min="8" max="8" width="8" style="34" customWidth="1"/>
    <col min="9" max="9" width="13.36328125" style="34" customWidth="1"/>
    <col min="10" max="10" width="9.6328125" style="34" customWidth="1"/>
    <col min="11" max="11" width="10.36328125" style="34" customWidth="1"/>
    <col min="12" max="12" width="9.453125" style="34" customWidth="1"/>
    <col min="13" max="13" width="10.36328125" style="34" customWidth="1"/>
    <col min="14" max="14" width="9.453125" style="34" customWidth="1"/>
    <col min="15" max="16384" width="8.90625" style="33"/>
  </cols>
  <sheetData>
    <row r="1" spans="1:19" ht="15.5" x14ac:dyDescent="0.35">
      <c r="A1" s="32" t="s">
        <v>58</v>
      </c>
      <c r="B1" s="32"/>
    </row>
    <row r="2" spans="1:19" x14ac:dyDescent="0.3">
      <c r="A2" s="33" t="s">
        <v>17</v>
      </c>
      <c r="I2" s="33"/>
      <c r="K2" s="33"/>
      <c r="L2" s="33"/>
      <c r="M2" s="33"/>
      <c r="N2" s="33"/>
    </row>
    <row r="3" spans="1:19" x14ac:dyDescent="0.3">
      <c r="F3" s="35" t="s">
        <v>36</v>
      </c>
      <c r="I3" s="33"/>
      <c r="K3" s="33"/>
      <c r="L3" s="33"/>
      <c r="M3" s="33"/>
      <c r="N3" s="33"/>
    </row>
    <row r="4" spans="1:19" ht="13.75" customHeight="1" x14ac:dyDescent="0.3">
      <c r="A4" s="36" t="s">
        <v>19</v>
      </c>
      <c r="D4" s="71">
        <f>SUMPRODUCT(F13:F16,H13:H16)</f>
        <v>2749</v>
      </c>
      <c r="F4" s="37" t="s">
        <v>61</v>
      </c>
      <c r="G4" s="33"/>
      <c r="M4" s="33"/>
      <c r="N4" s="33"/>
    </row>
    <row r="5" spans="1:19" x14ac:dyDescent="0.3">
      <c r="A5" s="36" t="s">
        <v>44</v>
      </c>
      <c r="D5" s="38">
        <f>D4*D7</f>
        <v>192.43</v>
      </c>
      <c r="F5" s="37" t="s">
        <v>60</v>
      </c>
      <c r="G5" s="33"/>
      <c r="I5" s="33"/>
      <c r="K5" s="33"/>
      <c r="L5" s="33"/>
      <c r="M5" s="33"/>
    </row>
    <row r="6" spans="1:19" x14ac:dyDescent="0.3">
      <c r="A6" s="36" t="s">
        <v>20</v>
      </c>
      <c r="D6" s="39">
        <f>D5*'Soft Bundle Pricing Table'!D9</f>
        <v>1.5009539999999999</v>
      </c>
      <c r="F6" s="37"/>
      <c r="G6" s="33"/>
      <c r="I6" s="33"/>
      <c r="K6" s="33"/>
      <c r="L6" s="33"/>
      <c r="M6" s="33"/>
    </row>
    <row r="7" spans="1:19" x14ac:dyDescent="0.3">
      <c r="A7" s="36" t="s">
        <v>45</v>
      </c>
      <c r="D7" s="40">
        <v>7.0000000000000007E-2</v>
      </c>
      <c r="F7" s="37"/>
      <c r="G7" s="33"/>
      <c r="I7" s="36"/>
      <c r="K7" s="40"/>
      <c r="L7" s="33"/>
      <c r="M7" s="33"/>
    </row>
    <row r="8" spans="1:19" x14ac:dyDescent="0.3">
      <c r="A8" s="36" t="s">
        <v>46</v>
      </c>
      <c r="C8" s="36"/>
      <c r="D8" s="41">
        <v>7.4999999999999997E-2</v>
      </c>
      <c r="F8" s="37"/>
      <c r="G8" s="40"/>
      <c r="I8" s="36"/>
      <c r="K8" s="40"/>
      <c r="L8" s="33"/>
      <c r="M8" s="33"/>
    </row>
    <row r="9" spans="1:19" x14ac:dyDescent="0.3">
      <c r="A9" s="42" t="s">
        <v>47</v>
      </c>
      <c r="D9" s="43">
        <v>7.7999999999999996E-3</v>
      </c>
      <c r="G9" s="40"/>
      <c r="I9" s="36"/>
      <c r="K9" s="40"/>
      <c r="L9" s="33"/>
      <c r="M9" s="33"/>
    </row>
    <row r="10" spans="1:19" x14ac:dyDescent="0.3">
      <c r="A10" s="42" t="s">
        <v>48</v>
      </c>
      <c r="D10" s="72">
        <v>128.97</v>
      </c>
    </row>
    <row r="11" spans="1:19" ht="13.5" thickBot="1" x14ac:dyDescent="0.35">
      <c r="G11" s="44"/>
      <c r="H11" s="45"/>
    </row>
    <row r="12" spans="1:19" s="51" customFormat="1" ht="61.25" customHeight="1" thickBot="1" x14ac:dyDescent="0.3">
      <c r="A12" s="46" t="s">
        <v>21</v>
      </c>
      <c r="B12" s="46" t="s">
        <v>22</v>
      </c>
      <c r="C12" s="46" t="s">
        <v>23</v>
      </c>
      <c r="D12" s="46" t="s">
        <v>24</v>
      </c>
      <c r="E12" s="46" t="s">
        <v>41</v>
      </c>
      <c r="F12" s="46" t="s">
        <v>42</v>
      </c>
      <c r="G12" s="46" t="s">
        <v>25</v>
      </c>
      <c r="H12" s="47" t="s">
        <v>26</v>
      </c>
      <c r="I12" s="48" t="s">
        <v>27</v>
      </c>
      <c r="J12" s="49" t="s">
        <v>49</v>
      </c>
      <c r="K12" s="49" t="s">
        <v>28</v>
      </c>
      <c r="L12" s="49" t="s">
        <v>50</v>
      </c>
      <c r="M12" s="49" t="s">
        <v>43</v>
      </c>
      <c r="N12" s="50" t="s">
        <v>51</v>
      </c>
      <c r="P12" s="81" t="s">
        <v>62</v>
      </c>
      <c r="Q12" s="81" t="s">
        <v>63</v>
      </c>
      <c r="R12" s="81" t="s">
        <v>64</v>
      </c>
      <c r="S12" s="81" t="s">
        <v>65</v>
      </c>
    </row>
    <row r="13" spans="1:19" s="51" customFormat="1" ht="21" customHeight="1" thickTop="1" thickBot="1" x14ac:dyDescent="0.3">
      <c r="A13" s="52" t="s">
        <v>30</v>
      </c>
      <c r="B13" s="52" t="s">
        <v>31</v>
      </c>
      <c r="C13" s="52" t="s">
        <v>37</v>
      </c>
      <c r="D13" s="53" t="s">
        <v>32</v>
      </c>
      <c r="E13" s="70" t="s">
        <v>33</v>
      </c>
      <c r="F13" s="54">
        <v>2099</v>
      </c>
      <c r="G13" s="55">
        <f>F13*'Soft Bundle Pricing Table'!$D$9</f>
        <v>16.372199999999999</v>
      </c>
      <c r="H13" s="56">
        <v>0.4</v>
      </c>
      <c r="I13" s="57" t="s">
        <v>34</v>
      </c>
      <c r="J13" s="54">
        <f>Pricing!I10</f>
        <v>250.09399999999999</v>
      </c>
      <c r="K13" s="55">
        <f>J13*$D$9</f>
        <v>1.9507331999999999</v>
      </c>
      <c r="L13" s="58">
        <v>200</v>
      </c>
      <c r="M13" s="59">
        <f>L13*$D$9</f>
        <v>1.5599999999999998</v>
      </c>
      <c r="N13" s="79">
        <f>(L13-J13)/J13</f>
        <v>-0.20030068694170991</v>
      </c>
      <c r="O13" s="78"/>
      <c r="P13" s="88">
        <v>0.35</v>
      </c>
      <c r="Q13" s="90">
        <v>0.65</v>
      </c>
      <c r="R13" s="82">
        <f>L13*$Q$13</f>
        <v>130</v>
      </c>
      <c r="S13" s="83">
        <f>R13*$D$9</f>
        <v>1.014</v>
      </c>
    </row>
    <row r="14" spans="1:19" s="51" customFormat="1" ht="21" customHeight="1" thickBot="1" x14ac:dyDescent="0.3">
      <c r="A14" s="62" t="s">
        <v>30</v>
      </c>
      <c r="B14" s="52" t="s">
        <v>31</v>
      </c>
      <c r="C14" s="62" t="s">
        <v>38</v>
      </c>
      <c r="D14" s="63" t="s">
        <v>32</v>
      </c>
      <c r="E14" s="70" t="s">
        <v>33</v>
      </c>
      <c r="F14" s="64">
        <v>2599</v>
      </c>
      <c r="G14" s="65">
        <f>F14*'Soft Bundle Pricing Table'!$D$9</f>
        <v>20.272199999999998</v>
      </c>
      <c r="H14" s="66">
        <v>0.35</v>
      </c>
      <c r="I14" s="67" t="s">
        <v>35</v>
      </c>
      <c r="J14" s="64">
        <f>Pricing!I14</f>
        <v>375.14699999999999</v>
      </c>
      <c r="K14" s="65">
        <f>J14*'Soft Bundle Pricing Table'!$D$9</f>
        <v>2.9261465999999996</v>
      </c>
      <c r="L14" s="58">
        <v>300</v>
      </c>
      <c r="M14" s="59">
        <f t="shared" ref="M14:M16" si="0">L14*$D$9</f>
        <v>2.34</v>
      </c>
      <c r="N14" s="80">
        <f t="shared" ref="N14:N16" si="1">(L14-J14)/J14</f>
        <v>-0.20031347711697012</v>
      </c>
      <c r="O14" s="78"/>
      <c r="P14" s="89"/>
      <c r="Q14" s="90"/>
      <c r="R14" s="82">
        <f t="shared" ref="R14:R16" si="2">L14*$Q$13</f>
        <v>195</v>
      </c>
      <c r="S14" s="83">
        <f t="shared" ref="S14:S16" si="3">R14*$D$9</f>
        <v>1.5209999999999999</v>
      </c>
    </row>
    <row r="15" spans="1:19" s="51" customFormat="1" ht="21" customHeight="1" thickBot="1" x14ac:dyDescent="0.3">
      <c r="A15" s="62" t="s">
        <v>30</v>
      </c>
      <c r="B15" s="52" t="s">
        <v>31</v>
      </c>
      <c r="C15" s="62" t="s">
        <v>39</v>
      </c>
      <c r="D15" s="63" t="s">
        <v>32</v>
      </c>
      <c r="E15" s="70" t="s">
        <v>33</v>
      </c>
      <c r="F15" s="64">
        <v>3599</v>
      </c>
      <c r="G15" s="65">
        <f>F15*'Soft Bundle Pricing Table'!$D$9</f>
        <v>28.072199999999999</v>
      </c>
      <c r="H15" s="66">
        <v>0.15</v>
      </c>
      <c r="I15" s="67" t="s">
        <v>56</v>
      </c>
      <c r="J15" s="64">
        <f>Pricing!I14+Pricing!I7</f>
        <v>561.04899999999998</v>
      </c>
      <c r="K15" s="65">
        <f>J15*'Soft Bundle Pricing Table'!$D$9</f>
        <v>4.3761821999999997</v>
      </c>
      <c r="L15" s="58">
        <v>450</v>
      </c>
      <c r="M15" s="59">
        <f t="shared" si="0"/>
        <v>3.51</v>
      </c>
      <c r="N15" s="80">
        <f t="shared" si="1"/>
        <v>-0.19793101850284017</v>
      </c>
      <c r="O15" s="78"/>
      <c r="P15" s="89"/>
      <c r="Q15" s="90"/>
      <c r="R15" s="82">
        <f t="shared" si="2"/>
        <v>292.5</v>
      </c>
      <c r="S15" s="83">
        <f t="shared" si="3"/>
        <v>2.2814999999999999</v>
      </c>
    </row>
    <row r="16" spans="1:19" s="51" customFormat="1" ht="21" customHeight="1" thickBot="1" x14ac:dyDescent="0.3">
      <c r="A16" s="62" t="s">
        <v>30</v>
      </c>
      <c r="B16" s="52" t="s">
        <v>31</v>
      </c>
      <c r="C16" s="62" t="s">
        <v>40</v>
      </c>
      <c r="D16" s="63" t="s">
        <v>32</v>
      </c>
      <c r="E16" s="70" t="s">
        <v>33</v>
      </c>
      <c r="F16" s="64">
        <v>4599</v>
      </c>
      <c r="G16" s="65">
        <f>F16*'Soft Bundle Pricing Table'!$D$9</f>
        <v>35.872199999999999</v>
      </c>
      <c r="H16" s="66">
        <v>0.1</v>
      </c>
      <c r="I16" s="67" t="s">
        <v>57</v>
      </c>
      <c r="J16" s="64">
        <f>Pricing!I17+Pricing!I7</f>
        <v>590.22399999999993</v>
      </c>
      <c r="K16" s="65">
        <f>J16*'Soft Bundle Pricing Table'!$D$9</f>
        <v>4.603747199999999</v>
      </c>
      <c r="L16" s="58">
        <v>470</v>
      </c>
      <c r="M16" s="59">
        <f t="shared" si="0"/>
        <v>3.6659999999999999</v>
      </c>
      <c r="N16" s="80">
        <f t="shared" si="1"/>
        <v>-0.2036921575537422</v>
      </c>
      <c r="O16" s="78"/>
      <c r="P16" s="89"/>
      <c r="Q16" s="90"/>
      <c r="R16" s="82">
        <f t="shared" si="2"/>
        <v>305.5</v>
      </c>
      <c r="S16" s="83">
        <f t="shared" si="3"/>
        <v>2.3828999999999998</v>
      </c>
    </row>
  </sheetData>
  <mergeCells count="2">
    <mergeCell ref="P13:P16"/>
    <mergeCell ref="Q13:Q16"/>
  </mergeCells>
  <hyperlinks>
    <hyperlink ref="E13" r:id="rId1" xr:uid="{2A455F0E-47A2-4B3E-90A8-A8DA77750B59}"/>
    <hyperlink ref="E14:E16" r:id="rId2" display="LP" xr:uid="{92A6F347-3DC3-4772-B10D-B942972870AB}"/>
  </hyperlinks>
  <pageMargins left="0.7" right="0.7" top="0.75" bottom="0.75" header="0.3" footer="0.3"/>
  <pageSetup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5ABD4-EDC4-4BD3-9C0A-CE7852D7ED49}">
  <dimension ref="A1:H5"/>
  <sheetViews>
    <sheetView workbookViewId="0">
      <selection sqref="A1:H5"/>
    </sheetView>
  </sheetViews>
  <sheetFormatPr defaultRowHeight="14.5" x14ac:dyDescent="0.35"/>
  <cols>
    <col min="8" max="8" width="20.08984375" customWidth="1"/>
  </cols>
  <sheetData>
    <row r="1" spans="1:8" ht="53" thickBot="1" x14ac:dyDescent="0.4">
      <c r="A1" s="46" t="s">
        <v>21</v>
      </c>
      <c r="B1" s="46" t="s">
        <v>22</v>
      </c>
      <c r="C1" s="46" t="s">
        <v>23</v>
      </c>
      <c r="D1" s="46" t="s">
        <v>24</v>
      </c>
      <c r="E1" s="46" t="s">
        <v>42</v>
      </c>
      <c r="F1" s="48" t="s">
        <v>27</v>
      </c>
      <c r="G1" s="49" t="s">
        <v>68</v>
      </c>
      <c r="H1" s="50" t="s">
        <v>52</v>
      </c>
    </row>
    <row r="2" spans="1:8" ht="22" thickTop="1" thickBot="1" x14ac:dyDescent="0.4">
      <c r="A2" s="52" t="s">
        <v>30</v>
      </c>
      <c r="B2" s="52" t="s">
        <v>31</v>
      </c>
      <c r="C2" s="52" t="s">
        <v>37</v>
      </c>
      <c r="D2" s="53" t="s">
        <v>32</v>
      </c>
      <c r="E2" s="54">
        <v>2099</v>
      </c>
      <c r="F2" s="57" t="s">
        <v>34</v>
      </c>
      <c r="G2" s="91">
        <v>200</v>
      </c>
      <c r="H2" s="61">
        <f>E2+G2</f>
        <v>2299</v>
      </c>
    </row>
    <row r="3" spans="1:8" ht="21.5" thickBot="1" x14ac:dyDescent="0.4">
      <c r="A3" s="62" t="s">
        <v>30</v>
      </c>
      <c r="B3" s="52" t="s">
        <v>31</v>
      </c>
      <c r="C3" s="62" t="s">
        <v>38</v>
      </c>
      <c r="D3" s="63" t="s">
        <v>32</v>
      </c>
      <c r="E3" s="64">
        <v>2599</v>
      </c>
      <c r="F3" s="67" t="s">
        <v>35</v>
      </c>
      <c r="G3" s="91">
        <v>250</v>
      </c>
      <c r="H3" s="61">
        <f t="shared" ref="H3:H5" si="0">E3+G3</f>
        <v>2849</v>
      </c>
    </row>
    <row r="4" spans="1:8" ht="32" thickBot="1" x14ac:dyDescent="0.4">
      <c r="A4" s="62" t="s">
        <v>30</v>
      </c>
      <c r="B4" s="52" t="s">
        <v>31</v>
      </c>
      <c r="C4" s="62" t="s">
        <v>39</v>
      </c>
      <c r="D4" s="63" t="s">
        <v>32</v>
      </c>
      <c r="E4" s="64">
        <v>3599</v>
      </c>
      <c r="F4" s="67" t="s">
        <v>56</v>
      </c>
      <c r="G4" s="91">
        <v>350</v>
      </c>
      <c r="H4" s="61">
        <f t="shared" si="0"/>
        <v>3949</v>
      </c>
    </row>
    <row r="5" spans="1:8" ht="32" thickBot="1" x14ac:dyDescent="0.4">
      <c r="A5" s="62" t="s">
        <v>30</v>
      </c>
      <c r="B5" s="52" t="s">
        <v>31</v>
      </c>
      <c r="C5" s="62" t="s">
        <v>40</v>
      </c>
      <c r="D5" s="63" t="s">
        <v>32</v>
      </c>
      <c r="E5" s="64">
        <v>4599</v>
      </c>
      <c r="F5" s="67" t="s">
        <v>57</v>
      </c>
      <c r="G5" s="91">
        <v>400</v>
      </c>
      <c r="H5" s="61">
        <f t="shared" si="0"/>
        <v>4999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Pricing</vt:lpstr>
      <vt:lpstr>Hard Bundle Pricing Table </vt:lpstr>
      <vt:lpstr>Soft Bundle Pricing Table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Pogranitsky</dc:creator>
  <cp:lastModifiedBy>Machette .</cp:lastModifiedBy>
  <dcterms:created xsi:type="dcterms:W3CDTF">2024-06-11T09:15:55Z</dcterms:created>
  <dcterms:modified xsi:type="dcterms:W3CDTF">2024-10-08T07:50:18Z</dcterms:modified>
</cp:coreProperties>
</file>